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9875" windowHeight="7710"/>
  </bookViews>
  <sheets>
    <sheet name="Phụ Lục" sheetId="4" r:id="rId1"/>
    <sheet name="Sheet1" sheetId="1" r:id="rId2"/>
    <sheet name="Sheet2" sheetId="2" r:id="rId3"/>
    <sheet name="Sheet3" sheetId="3" r:id="rId4"/>
  </sheets>
  <definedNames>
    <definedName name="_xlnm.Print_Area" localSheetId="0">'Phụ Lục'!$A$1:$Y$24</definedName>
  </definedNames>
  <calcPr calcId="145621"/>
</workbook>
</file>

<file path=xl/calcChain.xml><?xml version="1.0" encoding="utf-8"?>
<calcChain xmlns="http://schemas.openxmlformats.org/spreadsheetml/2006/main">
  <c r="R9" i="4" l="1"/>
  <c r="S9" i="4"/>
  <c r="F24" i="4" l="1"/>
  <c r="F29" i="4" s="1"/>
  <c r="G24" i="4" l="1"/>
  <c r="G29" i="4" s="1"/>
  <c r="M24" i="4"/>
  <c r="M29" i="4" s="1"/>
  <c r="Q24" i="4"/>
  <c r="Q29" i="4" s="1"/>
  <c r="R24" i="4"/>
  <c r="R29" i="4" s="1"/>
  <c r="S24" i="4"/>
  <c r="S29" i="4" s="1"/>
  <c r="S30" i="4" s="1"/>
  <c r="U24" i="4"/>
  <c r="U29" i="4" s="1"/>
  <c r="V24" i="4"/>
  <c r="V29" i="4" s="1"/>
  <c r="W24" i="4"/>
  <c r="W29" i="4" s="1"/>
  <c r="D18" i="4"/>
  <c r="Q32" i="4" l="1"/>
  <c r="P11" i="4"/>
  <c r="P24" i="4" s="1"/>
  <c r="P29" i="4" s="1"/>
  <c r="O11" i="4"/>
  <c r="O24" i="4" s="1"/>
  <c r="O29" i="4" s="1"/>
  <c r="N11" i="4"/>
  <c r="N24" i="4" s="1"/>
  <c r="O26" i="4" l="1"/>
  <c r="N29" i="4"/>
  <c r="O33" i="4"/>
  <c r="I12" i="4"/>
  <c r="H12" i="4"/>
  <c r="Q26" i="4" l="1"/>
  <c r="K20" i="4"/>
  <c r="Y16" i="4" l="1"/>
  <c r="Y24" i="4" s="1"/>
  <c r="Y29" i="4" s="1"/>
  <c r="E15" i="4"/>
  <c r="E24" i="4" s="1"/>
  <c r="E29" i="4" s="1"/>
  <c r="D15" i="4"/>
  <c r="D24" i="4" s="1"/>
  <c r="D29" i="4" s="1"/>
  <c r="X10" i="4"/>
  <c r="L24" i="4"/>
  <c r="L29" i="4" s="1"/>
  <c r="K24" i="4"/>
  <c r="J24" i="4"/>
  <c r="J29" i="4" s="1"/>
  <c r="X8" i="4"/>
  <c r="X24" i="4" s="1"/>
  <c r="X29" i="4" s="1"/>
  <c r="T8" i="4"/>
  <c r="T24" i="4" s="1"/>
  <c r="I8" i="4"/>
  <c r="I24" i="4" s="1"/>
  <c r="I29" i="4" s="1"/>
  <c r="H8" i="4"/>
  <c r="H24" i="4" s="1"/>
  <c r="H26" i="4" l="1"/>
  <c r="H33" i="4" s="1"/>
  <c r="T29" i="4"/>
  <c r="T26" i="4"/>
  <c r="H29" i="4"/>
  <c r="L26" i="4"/>
  <c r="K29" i="4"/>
  <c r="L33" i="4" s="1"/>
</calcChain>
</file>

<file path=xl/comments1.xml><?xml version="1.0" encoding="utf-8"?>
<comments xmlns="http://schemas.openxmlformats.org/spreadsheetml/2006/main">
  <authors>
    <author>Author</author>
  </authors>
  <commentList>
    <comment ref="G14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tôm</t>
        </r>
      </text>
    </comment>
  </commentList>
</comments>
</file>

<file path=xl/sharedStrings.xml><?xml version="1.0" encoding="utf-8"?>
<sst xmlns="http://schemas.openxmlformats.org/spreadsheetml/2006/main" count="74" uniqueCount="64">
  <si>
    <t>TT</t>
  </si>
  <si>
    <t>Tỉnh</t>
  </si>
  <si>
    <t>Số
Công Văn</t>
  </si>
  <si>
    <t>Tình hình sản xuất</t>
  </si>
  <si>
    <t>Thiệt hại về lúa (ha)</t>
  </si>
  <si>
    <t>Thiệt hại về hoa màu (ha)</t>
  </si>
  <si>
    <t>Thiệt hại về cây ăn quả và khác (ha)</t>
  </si>
  <si>
    <t>Thiệt hại về 
thủy sản (ha)</t>
  </si>
  <si>
    <t>Diện tích có nguy cơ bị thiệt hại</t>
  </si>
  <si>
    <t>Số hộ dân bị ảnh hưởng</t>
  </si>
  <si>
    <t>Ước giá trị thiệt hại
(triệu đồng)</t>
  </si>
  <si>
    <t xml:space="preserve">Diện tích lúa xuống giống
(ha)
</t>
  </si>
  <si>
    <t xml:space="preserve">Hoa màu
(ha)
</t>
  </si>
  <si>
    <t xml:space="preserve">Cây ăn quả , khác (ha)
</t>
  </si>
  <si>
    <t xml:space="preserve">Thủy sản
(ha)
</t>
  </si>
  <si>
    <t>Trên
 70%</t>
  </si>
  <si>
    <t>Từ 
30-70%</t>
  </si>
  <si>
    <t>Dưới
 30%</t>
  </si>
  <si>
    <t>Trên 
70%</t>
  </si>
  <si>
    <t xml:space="preserve">Lúa
(ha)
</t>
  </si>
  <si>
    <t>Thủy sản
(ha)</t>
  </si>
  <si>
    <t>Long An</t>
  </si>
  <si>
    <t>Tiền Giang</t>
  </si>
  <si>
    <t>Bến Tre</t>
  </si>
  <si>
    <t>Trà Vinh</t>
  </si>
  <si>
    <t>Sóc Trăng</t>
  </si>
  <si>
    <t>Bạc Liêu</t>
  </si>
  <si>
    <t>Cà Mau</t>
  </si>
  <si>
    <t>Kiên Giang</t>
  </si>
  <si>
    <t>-</t>
  </si>
  <si>
    <t>Cần Thơ</t>
  </si>
  <si>
    <t>80/PCTT-TKCN
(19/02/2016)</t>
  </si>
  <si>
    <t>Hậu Giang</t>
  </si>
  <si>
    <t>21/BC-PCTT
(10/3/2016)</t>
  </si>
  <si>
    <t>BAN CHỈ ĐẠO TRUNG ƯƠNG VỀ PHÒNG CHỐNG THIÊN TAI</t>
  </si>
  <si>
    <t>Bình Thuận</t>
  </si>
  <si>
    <t>72/BC-PCTTMN
(13/3/2016)</t>
  </si>
  <si>
    <t xml:space="preserve">                       VĂN PHÒNG THƯỜNG TRỰC</t>
  </si>
  <si>
    <t>Gia Lai</t>
  </si>
  <si>
    <t>73/BCN-PCTTMT
(ngày 14/3/2016)</t>
  </si>
  <si>
    <t>Đăk Lăk</t>
  </si>
  <si>
    <t>Tổng cộng</t>
  </si>
  <si>
    <t>Cây ăn quả, khác (ha)</t>
  </si>
  <si>
    <t>Kon Tum</t>
  </si>
  <si>
    <t>ngày 14/3/2016</t>
  </si>
  <si>
    <t>93/BC-SNN
(14/3/2016)</t>
  </si>
  <si>
    <t>366/SNN
(03/3/2016)</t>
  </si>
  <si>
    <t>550/BC - SNN
(03/3/2016)</t>
  </si>
  <si>
    <t>108/BC-SNN-TL 09/3/2016</t>
  </si>
  <si>
    <t>Báo cáo ngày 15/3/2016</t>
  </si>
  <si>
    <t>ngày 15/3</t>
  </si>
  <si>
    <t>tổng</t>
  </si>
  <si>
    <t>chênh</t>
  </si>
  <si>
    <t>Vĩnh Long</t>
  </si>
  <si>
    <t>Lâm Đồng</t>
  </si>
  <si>
    <t>04/BC-PCTT
(16/3/2016)</t>
  </si>
  <si>
    <t>15/BC-PCTT
ngày 14/3/2016</t>
  </si>
  <si>
    <t>16/03</t>
  </si>
  <si>
    <t>16/BC-PCTT
17/03/2016</t>
  </si>
  <si>
    <t>Đồng Tháp</t>
  </si>
  <si>
    <t>11/BC-PCTT
(15/3/2016)</t>
  </si>
  <si>
    <r>
      <t xml:space="preserve">PHỤ LỤC: BẢNG TỔNG HỢP TÌNH HÌNH THIÊN TAI DO HẠN - MẶN Ở CÁC TỈNH ĐỒNG BẰNG SÔNG CỬU LONG, NAM TRUNG BỘ
</t>
    </r>
    <r>
      <rPr>
        <i/>
        <sz val="14"/>
        <color theme="1"/>
        <rFont val="Times New Roman"/>
        <family val="1"/>
      </rPr>
      <t>(Số liệu tổng hợp tính đến ngày 20/3/2016)
(Đính kèm Báo cáo số                  / TWPCTT-VP ngày 21/3/2016)</t>
    </r>
  </si>
  <si>
    <t>20/03/2016</t>
  </si>
  <si>
    <t>80/BCN-PCTTMT
(ngày 20/3/2016)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</si>
</sst>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  <numFmt numFmtId="167" formatCode="#,##0.0"/>
    <numFmt numFmtId="168" formatCode="_(* #,##0.000_);_(* \(#,##0.000\);_(* &quot;-&quot;??_);_(@_)"/>
    <numFmt numFmtId="169" formatCode="_(* #_);_(* \(#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sz val="14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sz val="11"/>
      <name val="Times New Roman"/>
      <family val="1"/>
    </font>
    <font>
      <sz val="14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FF0000"/>
      <name val="Times New Roman"/>
      <family val="1"/>
    </font>
    <font>
      <sz val="14"/>
      <color rgb="FFFF000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2">
    <xf numFmtId="0" fontId="0" fillId="0" borderId="0" xfId="0"/>
    <xf numFmtId="165" fontId="9" fillId="2" borderId="8" xfId="1" applyNumberFormat="1" applyFont="1" applyFill="1" applyBorder="1" applyAlignment="1">
      <alignment vertical="center"/>
    </xf>
    <xf numFmtId="166" fontId="9" fillId="2" borderId="8" xfId="1" applyNumberFormat="1" applyFont="1" applyFill="1" applyBorder="1" applyAlignment="1">
      <alignment vertical="center"/>
    </xf>
    <xf numFmtId="165" fontId="9" fillId="2" borderId="9" xfId="1" applyNumberFormat="1" applyFont="1" applyFill="1" applyBorder="1" applyAlignment="1">
      <alignment vertical="center"/>
    </xf>
    <xf numFmtId="166" fontId="9" fillId="2" borderId="9" xfId="1" applyNumberFormat="1" applyFont="1" applyFill="1" applyBorder="1" applyAlignment="1">
      <alignment vertical="center"/>
    </xf>
    <xf numFmtId="0" fontId="11" fillId="2" borderId="0" xfId="0" applyFont="1" applyFill="1"/>
    <xf numFmtId="0" fontId="3" fillId="2" borderId="0" xfId="0" applyFont="1" applyFill="1"/>
    <xf numFmtId="0" fontId="9" fillId="2" borderId="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 wrapText="1"/>
    </xf>
    <xf numFmtId="3" fontId="9" fillId="2" borderId="8" xfId="1" applyNumberFormat="1" applyFont="1" applyFill="1" applyBorder="1" applyAlignment="1">
      <alignment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vertical="center"/>
    </xf>
    <xf numFmtId="0" fontId="9" fillId="2" borderId="9" xfId="0" applyFont="1" applyFill="1" applyBorder="1" applyAlignment="1">
      <alignment horizontal="center" vertical="center" wrapText="1"/>
    </xf>
    <xf numFmtId="3" fontId="9" fillId="2" borderId="9" xfId="1" applyNumberFormat="1" applyFont="1" applyFill="1" applyBorder="1" applyAlignment="1">
      <alignment vertical="center"/>
    </xf>
    <xf numFmtId="4" fontId="9" fillId="2" borderId="9" xfId="1" applyNumberFormat="1" applyFont="1" applyFill="1" applyBorder="1" applyAlignment="1">
      <alignment vertical="center"/>
    </xf>
    <xf numFmtId="0" fontId="8" fillId="2" borderId="9" xfId="0" applyFont="1" applyFill="1" applyBorder="1"/>
    <xf numFmtId="0" fontId="7" fillId="2" borderId="2" xfId="0" applyFont="1" applyFill="1" applyBorder="1" applyAlignment="1">
      <alignment horizontal="center" vertical="center" wrapText="1"/>
    </xf>
    <xf numFmtId="0" fontId="8" fillId="2" borderId="0" xfId="0" applyFont="1" applyFill="1"/>
    <xf numFmtId="0" fontId="9" fillId="2" borderId="0" xfId="0" applyFont="1" applyFill="1"/>
    <xf numFmtId="0" fontId="15" fillId="2" borderId="0" xfId="0" applyFont="1" applyFill="1"/>
    <xf numFmtId="0" fontId="14" fillId="2" borderId="0" xfId="0" applyFont="1" applyFill="1"/>
    <xf numFmtId="165" fontId="10" fillId="2" borderId="2" xfId="1" applyNumberFormat="1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165" fontId="3" fillId="2" borderId="0" xfId="0" applyNumberFormat="1" applyFont="1" applyFill="1"/>
    <xf numFmtId="165" fontId="8" fillId="2" borderId="0" xfId="0" applyNumberFormat="1" applyFont="1" applyFill="1"/>
    <xf numFmtId="0" fontId="10" fillId="2" borderId="0" xfId="0" applyFont="1" applyFill="1" applyBorder="1" applyAlignment="1">
      <alignment horizontal="center" vertical="center"/>
    </xf>
    <xf numFmtId="165" fontId="10" fillId="2" borderId="0" xfId="1" applyNumberFormat="1" applyFont="1" applyFill="1" applyBorder="1" applyAlignment="1">
      <alignment vertical="center"/>
    </xf>
    <xf numFmtId="166" fontId="10" fillId="2" borderId="0" xfId="1" applyNumberFormat="1" applyFont="1" applyFill="1" applyBorder="1" applyAlignment="1">
      <alignment vertical="center"/>
    </xf>
    <xf numFmtId="0" fontId="3" fillId="2" borderId="0" xfId="0" quotePrefix="1" applyFont="1" applyFill="1"/>
    <xf numFmtId="165" fontId="9" fillId="0" borderId="9" xfId="2" applyNumberFormat="1" applyFont="1" applyFill="1" applyBorder="1" applyAlignment="1">
      <alignment vertical="center"/>
    </xf>
    <xf numFmtId="166" fontId="9" fillId="0" borderId="9" xfId="2" applyNumberFormat="1" applyFont="1" applyFill="1" applyBorder="1" applyAlignment="1">
      <alignment vertical="center"/>
    </xf>
    <xf numFmtId="0" fontId="9" fillId="0" borderId="9" xfId="0" applyFont="1" applyFill="1" applyBorder="1" applyAlignment="1">
      <alignment vertical="center"/>
    </xf>
    <xf numFmtId="167" fontId="9" fillId="0" borderId="9" xfId="2" applyNumberFormat="1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9" fillId="2" borderId="10" xfId="0" applyFont="1" applyFill="1" applyBorder="1" applyAlignment="1">
      <alignment horizontal="center" vertical="center" wrapText="1"/>
    </xf>
    <xf numFmtId="165" fontId="9" fillId="0" borderId="10" xfId="2" applyNumberFormat="1" applyFont="1" applyFill="1" applyBorder="1" applyAlignment="1">
      <alignment vertical="center"/>
    </xf>
    <xf numFmtId="168" fontId="9" fillId="0" borderId="10" xfId="2" applyNumberFormat="1" applyFont="1" applyFill="1" applyBorder="1" applyAlignment="1">
      <alignment vertical="center"/>
    </xf>
    <xf numFmtId="166" fontId="9" fillId="2" borderId="10" xfId="1" applyNumberFormat="1" applyFont="1" applyFill="1" applyBorder="1" applyAlignment="1">
      <alignment vertical="center"/>
    </xf>
    <xf numFmtId="0" fontId="9" fillId="0" borderId="10" xfId="0" applyFont="1" applyFill="1" applyBorder="1" applyAlignment="1">
      <alignment vertical="center"/>
    </xf>
    <xf numFmtId="3" fontId="9" fillId="0" borderId="10" xfId="2" applyNumberFormat="1" applyFont="1" applyFill="1" applyBorder="1" applyAlignment="1">
      <alignment vertical="center"/>
    </xf>
    <xf numFmtId="165" fontId="9" fillId="2" borderId="10" xfId="1" applyNumberFormat="1" applyFont="1" applyFill="1" applyBorder="1" applyAlignment="1">
      <alignment vertical="center"/>
    </xf>
    <xf numFmtId="0" fontId="8" fillId="2" borderId="10" xfId="0" applyFont="1" applyFill="1" applyBorder="1"/>
    <xf numFmtId="0" fontId="3" fillId="3" borderId="0" xfId="0" applyFont="1" applyFill="1"/>
    <xf numFmtId="16" fontId="3" fillId="3" borderId="0" xfId="0" quotePrefix="1" applyNumberFormat="1" applyFont="1" applyFill="1"/>
    <xf numFmtId="0" fontId="11" fillId="3" borderId="0" xfId="0" applyFont="1" applyFill="1"/>
    <xf numFmtId="165" fontId="9" fillId="3" borderId="0" xfId="0" applyNumberFormat="1" applyFont="1" applyFill="1"/>
    <xf numFmtId="165" fontId="7" fillId="3" borderId="0" xfId="0" applyNumberFormat="1" applyFont="1" applyFill="1"/>
    <xf numFmtId="0" fontId="7" fillId="3" borderId="0" xfId="0" applyFont="1" applyFill="1"/>
    <xf numFmtId="0" fontId="10" fillId="3" borderId="0" xfId="0" applyFont="1" applyFill="1"/>
    <xf numFmtId="165" fontId="10" fillId="3" borderId="0" xfId="0" applyNumberFormat="1" applyFont="1" applyFill="1"/>
    <xf numFmtId="3" fontId="11" fillId="3" borderId="0" xfId="0" applyNumberFormat="1" applyFont="1" applyFill="1"/>
    <xf numFmtId="165" fontId="16" fillId="3" borderId="0" xfId="0" applyNumberFormat="1" applyFont="1" applyFill="1"/>
    <xf numFmtId="165" fontId="11" fillId="2" borderId="0" xfId="0" applyNumberFormat="1" applyFont="1" applyFill="1"/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top" wrapText="1"/>
    </xf>
    <xf numFmtId="165" fontId="9" fillId="2" borderId="0" xfId="0" applyNumberFormat="1" applyFont="1" applyFill="1"/>
    <xf numFmtId="0" fontId="9" fillId="0" borderId="9" xfId="0" applyFont="1" applyFill="1" applyBorder="1" applyAlignment="1">
      <alignment horizontal="center" vertical="center" wrapText="1"/>
    </xf>
    <xf numFmtId="3" fontId="9" fillId="0" borderId="9" xfId="2" applyNumberFormat="1" applyFont="1" applyFill="1" applyBorder="1" applyAlignment="1">
      <alignment vertical="center"/>
    </xf>
    <xf numFmtId="166" fontId="14" fillId="0" borderId="9" xfId="2" applyNumberFormat="1" applyFont="1" applyFill="1" applyBorder="1" applyAlignment="1">
      <alignment vertical="center"/>
    </xf>
    <xf numFmtId="165" fontId="9" fillId="2" borderId="9" xfId="2" applyNumberFormat="1" applyFont="1" applyFill="1" applyBorder="1" applyAlignment="1">
      <alignment vertical="center"/>
    </xf>
    <xf numFmtId="166" fontId="9" fillId="2" borderId="9" xfId="2" applyNumberFormat="1" applyFont="1" applyFill="1" applyBorder="1" applyAlignment="1">
      <alignment vertical="center"/>
    </xf>
    <xf numFmtId="165" fontId="14" fillId="0" borderId="9" xfId="2" applyNumberFormat="1" applyFont="1" applyFill="1" applyBorder="1" applyAlignment="1">
      <alignment vertical="center"/>
    </xf>
    <xf numFmtId="169" fontId="9" fillId="0" borderId="9" xfId="2" applyNumberFormat="1" applyFont="1" applyFill="1" applyBorder="1" applyAlignment="1">
      <alignment vertical="center"/>
    </xf>
    <xf numFmtId="0" fontId="9" fillId="2" borderId="10" xfId="0" applyFont="1" applyFill="1" applyBorder="1" applyAlignment="1">
      <alignment horizontal="center" vertical="center"/>
    </xf>
    <xf numFmtId="3" fontId="9" fillId="3" borderId="9" xfId="1" applyNumberFormat="1" applyFont="1" applyFill="1" applyBorder="1" applyAlignment="1">
      <alignment vertical="center"/>
    </xf>
    <xf numFmtId="165" fontId="9" fillId="3" borderId="9" xfId="1" applyNumberFormat="1" applyFont="1" applyFill="1" applyBorder="1" applyAlignment="1">
      <alignment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</cellXfs>
  <cellStyles count="3">
    <cellStyle name="Comma" xfId="2" builtinId="3"/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303121</xdr:colOff>
      <xdr:row>2</xdr:row>
      <xdr:rowOff>0</xdr:rowOff>
    </xdr:from>
    <xdr:to>
      <xdr:col>4</xdr:col>
      <xdr:colOff>212915</xdr:colOff>
      <xdr:row>2</xdr:row>
      <xdr:rowOff>12326</xdr:rowOff>
    </xdr:to>
    <xdr:sp macro="" textlink="">
      <xdr:nvSpPr>
        <xdr:cNvPr id="1027" name="Straight Connector 3"/>
        <xdr:cNvSpPr>
          <a:spLocks noChangeShapeType="1"/>
        </xdr:cNvSpPr>
      </xdr:nvSpPr>
      <xdr:spPr bwMode="auto">
        <a:xfrm flipV="1">
          <a:off x="1289239" y="504265"/>
          <a:ext cx="1971676" cy="1232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3"/>
  <sheetViews>
    <sheetView tabSelected="1" zoomScale="85" zoomScaleNormal="85" zoomScalePageLayoutView="70" workbookViewId="0">
      <selection activeCell="I25" sqref="I25"/>
    </sheetView>
  </sheetViews>
  <sheetFormatPr defaultColWidth="9.140625" defaultRowHeight="18.75" x14ac:dyDescent="0.3"/>
  <cols>
    <col min="1" max="1" width="5.140625" style="6" customWidth="1"/>
    <col min="2" max="2" width="9.5703125" style="6" customWidth="1"/>
    <col min="3" max="3" width="17.5703125" style="6" customWidth="1"/>
    <col min="4" max="4" width="11.140625" style="6" customWidth="1"/>
    <col min="5" max="5" width="10.28515625" style="6" bestFit="1" customWidth="1"/>
    <col min="6" max="6" width="9.85546875" style="6" customWidth="1"/>
    <col min="7" max="7" width="9.5703125" style="18" customWidth="1"/>
    <col min="8" max="9" width="8.85546875" style="18" customWidth="1"/>
    <col min="10" max="10" width="10.85546875" style="18" bestFit="1" customWidth="1"/>
    <col min="11" max="11" width="8.140625" style="18" bestFit="1" customWidth="1"/>
    <col min="12" max="12" width="9.5703125" style="18" bestFit="1" customWidth="1"/>
    <col min="13" max="13" width="6.140625" style="6" customWidth="1"/>
    <col min="14" max="14" width="7.5703125" style="6" customWidth="1"/>
    <col min="15" max="15" width="11.28515625" style="6" bestFit="1" customWidth="1"/>
    <col min="16" max="16" width="8.7109375" style="6" bestFit="1" customWidth="1"/>
    <col min="17" max="17" width="9.28515625" style="6" customWidth="1"/>
    <col min="18" max="18" width="9.42578125" style="6" bestFit="1" customWidth="1"/>
    <col min="19" max="19" width="7.140625" style="6" customWidth="1"/>
    <col min="20" max="20" width="12.85546875" style="6" bestFit="1" customWidth="1"/>
    <col min="21" max="21" width="8.7109375" style="6" hidden="1" customWidth="1"/>
    <col min="22" max="22" width="11.42578125" style="6" hidden="1" customWidth="1"/>
    <col min="23" max="23" width="11.28515625" style="6" bestFit="1" customWidth="1"/>
    <col min="24" max="24" width="10.140625" style="6" customWidth="1"/>
    <col min="25" max="25" width="10.7109375" style="6" customWidth="1"/>
    <col min="26" max="26" width="14.85546875" style="6" customWidth="1"/>
    <col min="27" max="28" width="9.7109375" style="6" customWidth="1"/>
    <col min="29" max="29" width="11" style="6" customWidth="1"/>
    <col min="30" max="35" width="11.7109375" style="6" customWidth="1"/>
    <col min="36" max="38" width="15.7109375" style="6" customWidth="1"/>
    <col min="39" max="16384" width="9.140625" style="6"/>
  </cols>
  <sheetData>
    <row r="1" spans="1:30" x14ac:dyDescent="0.3">
      <c r="A1" s="71" t="s">
        <v>34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</row>
    <row r="2" spans="1:30" ht="21" customHeight="1" x14ac:dyDescent="0.3">
      <c r="A2" s="72" t="s">
        <v>37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23"/>
      <c r="AA2" s="23"/>
      <c r="AB2" s="23"/>
      <c r="AC2" s="23"/>
    </row>
    <row r="3" spans="1:30" ht="38.25" customHeight="1" x14ac:dyDescent="0.3">
      <c r="A3" s="73" t="s">
        <v>61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23"/>
      <c r="AA3" s="23"/>
      <c r="AB3" s="23"/>
      <c r="AC3" s="23"/>
    </row>
    <row r="4" spans="1:30" ht="52.5" customHeight="1" x14ac:dyDescent="0.3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23"/>
      <c r="AA4" s="23"/>
      <c r="AB4" s="23"/>
      <c r="AC4" s="23"/>
    </row>
    <row r="5" spans="1:30" s="18" customFormat="1" ht="30" customHeight="1" x14ac:dyDescent="0.3">
      <c r="A5" s="75" t="s">
        <v>0</v>
      </c>
      <c r="B5" s="75" t="s">
        <v>1</v>
      </c>
      <c r="C5" s="76" t="s">
        <v>2</v>
      </c>
      <c r="D5" s="75" t="s">
        <v>3</v>
      </c>
      <c r="E5" s="75"/>
      <c r="F5" s="75"/>
      <c r="G5" s="75"/>
      <c r="H5" s="75" t="s">
        <v>4</v>
      </c>
      <c r="I5" s="75"/>
      <c r="J5" s="75"/>
      <c r="K5" s="77" t="s">
        <v>5</v>
      </c>
      <c r="L5" s="78"/>
      <c r="M5" s="79"/>
      <c r="N5" s="77" t="s">
        <v>6</v>
      </c>
      <c r="O5" s="78"/>
      <c r="P5" s="79"/>
      <c r="Q5" s="76" t="s">
        <v>7</v>
      </c>
      <c r="R5" s="75"/>
      <c r="S5" s="75"/>
      <c r="T5" s="76" t="s">
        <v>8</v>
      </c>
      <c r="U5" s="76"/>
      <c r="V5" s="76"/>
      <c r="W5" s="76"/>
      <c r="X5" s="76" t="s">
        <v>9</v>
      </c>
      <c r="Y5" s="80" t="s">
        <v>10</v>
      </c>
    </row>
    <row r="6" spans="1:30" s="18" customFormat="1" ht="61.5" customHeight="1" x14ac:dyDescent="0.3">
      <c r="A6" s="75"/>
      <c r="B6" s="75"/>
      <c r="C6" s="75"/>
      <c r="D6" s="55" t="s">
        <v>11</v>
      </c>
      <c r="E6" s="54" t="s">
        <v>12</v>
      </c>
      <c r="F6" s="54" t="s">
        <v>13</v>
      </c>
      <c r="G6" s="54" t="s">
        <v>14</v>
      </c>
      <c r="H6" s="54" t="s">
        <v>15</v>
      </c>
      <c r="I6" s="54" t="s">
        <v>16</v>
      </c>
      <c r="J6" s="54" t="s">
        <v>17</v>
      </c>
      <c r="K6" s="54" t="s">
        <v>18</v>
      </c>
      <c r="L6" s="54" t="s">
        <v>16</v>
      </c>
      <c r="M6" s="54" t="s">
        <v>17</v>
      </c>
      <c r="N6" s="54" t="s">
        <v>15</v>
      </c>
      <c r="O6" s="54" t="s">
        <v>16</v>
      </c>
      <c r="P6" s="54" t="s">
        <v>17</v>
      </c>
      <c r="Q6" s="54" t="s">
        <v>15</v>
      </c>
      <c r="R6" s="54" t="s">
        <v>16</v>
      </c>
      <c r="S6" s="54" t="s">
        <v>17</v>
      </c>
      <c r="T6" s="54" t="s">
        <v>19</v>
      </c>
      <c r="U6" s="17" t="s">
        <v>12</v>
      </c>
      <c r="V6" s="17" t="s">
        <v>42</v>
      </c>
      <c r="W6" s="17" t="s">
        <v>20</v>
      </c>
      <c r="X6" s="76"/>
      <c r="Y6" s="81"/>
    </row>
    <row r="7" spans="1:30" s="18" customFormat="1" ht="34.5" customHeight="1" x14ac:dyDescent="0.3">
      <c r="A7" s="7">
        <v>1</v>
      </c>
      <c r="B7" s="8" t="s">
        <v>21</v>
      </c>
      <c r="C7" s="9" t="s">
        <v>47</v>
      </c>
      <c r="D7" s="1">
        <v>234851</v>
      </c>
      <c r="E7" s="2"/>
      <c r="F7" s="2"/>
      <c r="G7" s="2"/>
      <c r="H7" s="10">
        <v>2161</v>
      </c>
      <c r="I7" s="1">
        <v>6490</v>
      </c>
      <c r="J7" s="2"/>
      <c r="K7" s="2"/>
      <c r="L7" s="2"/>
      <c r="M7" s="2"/>
      <c r="N7" s="2"/>
      <c r="O7" s="2"/>
      <c r="P7" s="2"/>
      <c r="Q7" s="2"/>
      <c r="R7" s="2"/>
      <c r="S7" s="2"/>
      <c r="T7" s="1">
        <v>15131</v>
      </c>
      <c r="U7" s="2"/>
      <c r="V7" s="2"/>
      <c r="W7" s="2"/>
      <c r="X7" s="2"/>
      <c r="Y7" s="1">
        <v>10812</v>
      </c>
      <c r="AD7" s="19"/>
    </row>
    <row r="8" spans="1:30" s="18" customFormat="1" ht="30.75" customHeight="1" x14ac:dyDescent="0.3">
      <c r="A8" s="11">
        <v>2</v>
      </c>
      <c r="B8" s="12" t="s">
        <v>22</v>
      </c>
      <c r="C8" s="13"/>
      <c r="D8" s="3">
        <v>74134</v>
      </c>
      <c r="E8" s="4"/>
      <c r="F8" s="4"/>
      <c r="G8" s="4"/>
      <c r="H8" s="14">
        <f>945+1106</f>
        <v>2051</v>
      </c>
      <c r="I8" s="3">
        <f>3331+892</f>
        <v>4223</v>
      </c>
      <c r="J8" s="3">
        <v>7000</v>
      </c>
      <c r="K8" s="4"/>
      <c r="L8" s="4"/>
      <c r="M8" s="4"/>
      <c r="N8" s="4"/>
      <c r="O8" s="3">
        <v>140</v>
      </c>
      <c r="P8" s="4"/>
      <c r="Q8" s="4"/>
      <c r="R8" s="4"/>
      <c r="S8" s="4"/>
      <c r="T8" s="3">
        <f>3471+7000</f>
        <v>10471</v>
      </c>
      <c r="U8" s="4"/>
      <c r="V8" s="4"/>
      <c r="W8" s="4"/>
      <c r="X8" s="3">
        <f>6995+28549</f>
        <v>35544</v>
      </c>
      <c r="Y8" s="3">
        <v>184250</v>
      </c>
      <c r="AD8" s="19"/>
    </row>
    <row r="9" spans="1:30" s="18" customFormat="1" ht="33.75" customHeight="1" x14ac:dyDescent="0.3">
      <c r="A9" s="11">
        <v>3</v>
      </c>
      <c r="B9" s="32" t="s">
        <v>23</v>
      </c>
      <c r="C9" s="57" t="s">
        <v>58</v>
      </c>
      <c r="D9" s="30">
        <v>19774</v>
      </c>
      <c r="E9" s="31"/>
      <c r="F9" s="31"/>
      <c r="G9" s="31"/>
      <c r="H9" s="58">
        <v>16201</v>
      </c>
      <c r="I9" s="58">
        <v>2999</v>
      </c>
      <c r="J9" s="30">
        <v>341</v>
      </c>
      <c r="K9" s="30">
        <v>74</v>
      </c>
      <c r="L9" s="30">
        <v>436</v>
      </c>
      <c r="M9" s="31"/>
      <c r="N9" s="30"/>
      <c r="O9" s="30">
        <v>6</v>
      </c>
      <c r="P9" s="30">
        <v>8200</v>
      </c>
      <c r="Q9" s="30">
        <v>41</v>
      </c>
      <c r="R9" s="30">
        <f>71+45</f>
        <v>116</v>
      </c>
      <c r="S9" s="30">
        <f>110</f>
        <v>110</v>
      </c>
      <c r="T9" s="30"/>
      <c r="U9" s="31"/>
      <c r="V9" s="31"/>
      <c r="W9" s="31"/>
      <c r="X9" s="30">
        <v>88208</v>
      </c>
      <c r="Y9" s="59"/>
      <c r="AD9" s="19"/>
    </row>
    <row r="10" spans="1:30" s="20" customFormat="1" ht="39" customHeight="1" x14ac:dyDescent="0.3">
      <c r="A10" s="11">
        <v>4</v>
      </c>
      <c r="B10" s="12" t="s">
        <v>24</v>
      </c>
      <c r="C10" s="13" t="s">
        <v>48</v>
      </c>
      <c r="D10" s="3">
        <v>67430</v>
      </c>
      <c r="E10" s="4"/>
      <c r="F10" s="4"/>
      <c r="G10" s="4"/>
      <c r="H10" s="14">
        <v>2939</v>
      </c>
      <c r="I10" s="3">
        <v>2116</v>
      </c>
      <c r="J10" s="3">
        <v>7291</v>
      </c>
      <c r="K10" s="4"/>
      <c r="L10" s="4"/>
      <c r="M10" s="4"/>
      <c r="N10" s="4"/>
      <c r="O10" s="4"/>
      <c r="P10" s="4"/>
      <c r="Q10" s="3"/>
      <c r="R10" s="4">
        <v>597</v>
      </c>
      <c r="S10" s="4"/>
      <c r="T10" s="3">
        <v>23690</v>
      </c>
      <c r="U10" s="4"/>
      <c r="V10" s="4"/>
      <c r="W10" s="4"/>
      <c r="X10" s="3">
        <f>96283+19370</f>
        <v>115653</v>
      </c>
      <c r="Y10" s="3">
        <v>4913</v>
      </c>
      <c r="AD10" s="21"/>
    </row>
    <row r="11" spans="1:30" s="20" customFormat="1" ht="31.5" customHeight="1" x14ac:dyDescent="0.3">
      <c r="A11" s="11">
        <v>5</v>
      </c>
      <c r="B11" s="12" t="s">
        <v>25</v>
      </c>
      <c r="C11" s="13" t="s">
        <v>49</v>
      </c>
      <c r="D11" s="3">
        <v>213559</v>
      </c>
      <c r="E11" s="4"/>
      <c r="F11" s="4"/>
      <c r="G11" s="4"/>
      <c r="H11" s="14">
        <v>5405.5</v>
      </c>
      <c r="I11" s="3">
        <v>4533.5</v>
      </c>
      <c r="J11" s="3">
        <v>714.85</v>
      </c>
      <c r="K11" s="3">
        <v>50.72</v>
      </c>
      <c r="L11" s="3">
        <v>35.950000000000003</v>
      </c>
      <c r="M11" s="3">
        <v>8.1</v>
      </c>
      <c r="N11" s="3">
        <f>198.5+9.3</f>
        <v>207.8</v>
      </c>
      <c r="O11" s="3">
        <f>1764.62+10.02</f>
        <v>1774.6399999999999</v>
      </c>
      <c r="P11" s="3">
        <f>4712+77.8</f>
        <v>4789.8</v>
      </c>
      <c r="Q11" s="4">
        <v>0.4</v>
      </c>
      <c r="R11" s="4"/>
      <c r="S11" s="4"/>
      <c r="T11" s="3">
        <v>4328</v>
      </c>
      <c r="U11" s="4"/>
      <c r="V11" s="4"/>
      <c r="W11" s="4"/>
      <c r="X11" s="4"/>
      <c r="Y11" s="3">
        <v>14075</v>
      </c>
      <c r="AD11" s="21"/>
    </row>
    <row r="12" spans="1:30" s="18" customFormat="1" ht="36" customHeight="1" x14ac:dyDescent="0.3">
      <c r="A12" s="11">
        <v>6</v>
      </c>
      <c r="B12" s="12" t="s">
        <v>26</v>
      </c>
      <c r="C12" s="13" t="s">
        <v>45</v>
      </c>
      <c r="D12" s="3">
        <v>54991</v>
      </c>
      <c r="E12" s="4"/>
      <c r="F12" s="4"/>
      <c r="G12" s="3">
        <v>130922</v>
      </c>
      <c r="H12" s="14">
        <f>6433+992+41</f>
        <v>7466</v>
      </c>
      <c r="I12" s="3">
        <f>2375+2334+32</f>
        <v>4741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3">
        <v>17327</v>
      </c>
      <c r="U12" s="4"/>
      <c r="V12" s="4"/>
      <c r="W12" s="3">
        <v>12000</v>
      </c>
      <c r="X12" s="4"/>
      <c r="Y12" s="3">
        <v>18270</v>
      </c>
      <c r="AD12" s="19"/>
    </row>
    <row r="13" spans="1:30" s="18" customFormat="1" ht="35.25" customHeight="1" x14ac:dyDescent="0.3">
      <c r="A13" s="11">
        <v>7</v>
      </c>
      <c r="B13" s="12" t="s">
        <v>27</v>
      </c>
      <c r="C13" s="13" t="s">
        <v>46</v>
      </c>
      <c r="D13" s="30">
        <v>120959</v>
      </c>
      <c r="E13" s="31"/>
      <c r="F13" s="31"/>
      <c r="G13" s="31"/>
      <c r="H13" s="58">
        <v>30474</v>
      </c>
      <c r="I13" s="30">
        <v>17101</v>
      </c>
      <c r="J13" s="30">
        <v>1768</v>
      </c>
      <c r="K13" s="31"/>
      <c r="L13" s="60">
        <v>5000</v>
      </c>
      <c r="M13" s="61"/>
      <c r="N13" s="61"/>
      <c r="O13" s="60">
        <v>10000</v>
      </c>
      <c r="P13" s="61"/>
      <c r="Q13" s="61"/>
      <c r="R13" s="60">
        <v>2700</v>
      </c>
      <c r="S13" s="31"/>
      <c r="T13" s="31"/>
      <c r="U13" s="31"/>
      <c r="V13" s="31"/>
      <c r="W13" s="31"/>
      <c r="X13" s="30">
        <v>3400</v>
      </c>
      <c r="Y13" s="62">
        <v>78049</v>
      </c>
      <c r="AD13" s="19"/>
    </row>
    <row r="14" spans="1:30" s="18" customFormat="1" ht="25.5" customHeight="1" x14ac:dyDescent="0.3">
      <c r="A14" s="11">
        <v>8</v>
      </c>
      <c r="B14" s="12" t="s">
        <v>28</v>
      </c>
      <c r="C14" s="11" t="s">
        <v>29</v>
      </c>
      <c r="D14" s="3">
        <v>360887</v>
      </c>
      <c r="E14" s="4"/>
      <c r="F14" s="4"/>
      <c r="G14" s="3">
        <v>77179</v>
      </c>
      <c r="H14" s="15">
        <v>34093.08</v>
      </c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AD14" s="19"/>
    </row>
    <row r="15" spans="1:30" s="18" customFormat="1" ht="36.75" customHeight="1" x14ac:dyDescent="0.3">
      <c r="A15" s="11">
        <v>9</v>
      </c>
      <c r="B15" s="12" t="s">
        <v>30</v>
      </c>
      <c r="C15" s="13" t="s">
        <v>31</v>
      </c>
      <c r="D15" s="3">
        <f>86728-16934</f>
        <v>69794</v>
      </c>
      <c r="E15" s="3">
        <f>2443+244+426+954</f>
        <v>4067</v>
      </c>
      <c r="F15" s="3">
        <v>14951</v>
      </c>
      <c r="G15" s="3">
        <v>1817</v>
      </c>
      <c r="H15" s="15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3">
        <v>34000</v>
      </c>
      <c r="U15" s="4"/>
      <c r="V15" s="4"/>
      <c r="W15" s="4"/>
      <c r="X15" s="4"/>
      <c r="Y15" s="4"/>
      <c r="AD15" s="19"/>
    </row>
    <row r="16" spans="1:30" s="18" customFormat="1" ht="36" customHeight="1" x14ac:dyDescent="0.3">
      <c r="A16" s="11">
        <v>10</v>
      </c>
      <c r="B16" s="12" t="s">
        <v>32</v>
      </c>
      <c r="C16" s="13" t="s">
        <v>33</v>
      </c>
      <c r="D16" s="3">
        <v>77890</v>
      </c>
      <c r="E16" s="3">
        <v>15357</v>
      </c>
      <c r="F16" s="3">
        <v>34589</v>
      </c>
      <c r="G16" s="4"/>
      <c r="H16" s="16"/>
      <c r="I16" s="14">
        <v>1203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3">
        <v>40000</v>
      </c>
      <c r="U16" s="4"/>
      <c r="V16" s="4"/>
      <c r="W16" s="4"/>
      <c r="X16" s="3">
        <v>7900</v>
      </c>
      <c r="Y16" s="3">
        <f>18135225000/10^6</f>
        <v>18135.224999999999</v>
      </c>
      <c r="AD16" s="19"/>
    </row>
    <row r="17" spans="1:30" s="18" customFormat="1" ht="36" customHeight="1" x14ac:dyDescent="0.3">
      <c r="A17" s="11">
        <v>11</v>
      </c>
      <c r="B17" s="32" t="s">
        <v>59</v>
      </c>
      <c r="C17" s="57" t="s">
        <v>60</v>
      </c>
      <c r="D17" s="30">
        <v>308682</v>
      </c>
      <c r="E17" s="30">
        <v>20355</v>
      </c>
      <c r="F17" s="30">
        <v>25537</v>
      </c>
      <c r="G17" s="31">
        <v>1453</v>
      </c>
      <c r="H17" s="32"/>
      <c r="I17" s="58"/>
      <c r="J17" s="30"/>
      <c r="K17" s="63"/>
      <c r="L17" s="31"/>
      <c r="M17" s="31"/>
      <c r="N17" s="63"/>
      <c r="O17" s="31"/>
      <c r="P17" s="31"/>
      <c r="Q17" s="31"/>
      <c r="R17" s="31"/>
      <c r="S17" s="31"/>
      <c r="T17" s="30">
        <v>131329</v>
      </c>
      <c r="U17" s="30">
        <v>13346</v>
      </c>
      <c r="V17" s="30">
        <v>25537</v>
      </c>
      <c r="W17" s="30">
        <v>1453</v>
      </c>
      <c r="X17" s="30"/>
      <c r="Y17" s="62"/>
      <c r="AD17" s="19"/>
    </row>
    <row r="18" spans="1:30" s="20" customFormat="1" ht="35.25" customHeight="1" x14ac:dyDescent="0.3">
      <c r="A18" s="11">
        <v>12</v>
      </c>
      <c r="B18" s="12" t="s">
        <v>53</v>
      </c>
      <c r="C18" s="13" t="s">
        <v>55</v>
      </c>
      <c r="D18" s="30">
        <f>23185+21250</f>
        <v>44435</v>
      </c>
      <c r="E18" s="31">
        <v>49.9</v>
      </c>
      <c r="F18" s="30">
        <v>444</v>
      </c>
      <c r="G18" s="4"/>
      <c r="H18" s="32">
        <v>179.9</v>
      </c>
      <c r="I18" s="33">
        <v>1094.5999999999999</v>
      </c>
      <c r="J18" s="31">
        <v>2123.5</v>
      </c>
      <c r="K18" s="4"/>
      <c r="L18" s="30">
        <v>500</v>
      </c>
      <c r="M18" s="4"/>
      <c r="N18" s="4"/>
      <c r="O18" s="31">
        <v>21.6</v>
      </c>
      <c r="P18" s="4"/>
      <c r="Q18" s="4"/>
      <c r="R18" s="4"/>
      <c r="S18" s="4"/>
      <c r="T18" s="30">
        <v>55000</v>
      </c>
      <c r="U18" s="4"/>
      <c r="V18" s="4"/>
      <c r="W18" s="4"/>
      <c r="X18" s="3">
        <v>71526</v>
      </c>
      <c r="Y18" s="3"/>
      <c r="AD18" s="21"/>
    </row>
    <row r="19" spans="1:30" s="18" customFormat="1" ht="36" customHeight="1" x14ac:dyDescent="0.3">
      <c r="A19" s="11">
        <v>13</v>
      </c>
      <c r="B19" s="12" t="s">
        <v>35</v>
      </c>
      <c r="C19" s="13" t="s">
        <v>36</v>
      </c>
      <c r="D19" s="3"/>
      <c r="E19" s="3"/>
      <c r="F19" s="3"/>
      <c r="G19" s="4"/>
      <c r="H19" s="14">
        <v>81</v>
      </c>
      <c r="I19" s="14">
        <v>69</v>
      </c>
      <c r="J19" s="4"/>
      <c r="K19" s="4">
        <v>452</v>
      </c>
      <c r="L19" s="4"/>
      <c r="M19" s="4"/>
      <c r="N19" s="3">
        <v>800</v>
      </c>
      <c r="O19" s="4"/>
      <c r="P19" s="4"/>
      <c r="Q19" s="4"/>
      <c r="R19" s="4"/>
      <c r="S19" s="4"/>
      <c r="T19" s="3"/>
      <c r="U19" s="4"/>
      <c r="V19" s="4"/>
      <c r="W19" s="4"/>
      <c r="X19" s="3">
        <v>90000</v>
      </c>
      <c r="Y19" s="3"/>
      <c r="AD19" s="19"/>
    </row>
    <row r="20" spans="1:30" s="18" customFormat="1" ht="39.950000000000003" customHeight="1" x14ac:dyDescent="0.3">
      <c r="A20" s="11">
        <v>14</v>
      </c>
      <c r="B20" s="12" t="s">
        <v>38</v>
      </c>
      <c r="C20" s="13" t="s">
        <v>39</v>
      </c>
      <c r="D20" s="3"/>
      <c r="E20" s="3"/>
      <c r="F20" s="3"/>
      <c r="G20" s="4"/>
      <c r="H20" s="14">
        <v>1670</v>
      </c>
      <c r="I20" s="14"/>
      <c r="J20" s="4"/>
      <c r="K20" s="4">
        <f>2.5+24.9</f>
        <v>27.4</v>
      </c>
      <c r="L20" s="4"/>
      <c r="M20" s="4"/>
      <c r="N20" s="3"/>
      <c r="O20" s="4"/>
      <c r="P20" s="4"/>
      <c r="Q20" s="4"/>
      <c r="R20" s="4"/>
      <c r="S20" s="4"/>
      <c r="T20" s="3"/>
      <c r="U20" s="4"/>
      <c r="V20" s="4"/>
      <c r="W20" s="4"/>
      <c r="X20" s="3"/>
      <c r="Y20" s="3"/>
      <c r="AD20" s="19"/>
    </row>
    <row r="21" spans="1:30" s="18" customFormat="1" ht="36" customHeight="1" x14ac:dyDescent="0.3">
      <c r="A21" s="11">
        <v>15</v>
      </c>
      <c r="B21" s="12" t="s">
        <v>40</v>
      </c>
      <c r="C21" s="13" t="s">
        <v>63</v>
      </c>
      <c r="D21" s="3"/>
      <c r="E21" s="3"/>
      <c r="F21" s="3"/>
      <c r="G21" s="4"/>
      <c r="H21" s="65">
        <v>216</v>
      </c>
      <c r="I21" s="65">
        <v>2521</v>
      </c>
      <c r="J21" s="4"/>
      <c r="K21" s="4"/>
      <c r="L21" s="66">
        <v>946</v>
      </c>
      <c r="M21" s="4"/>
      <c r="N21" s="3"/>
      <c r="O21" s="66">
        <v>15553</v>
      </c>
      <c r="P21" s="4"/>
      <c r="Q21" s="4"/>
      <c r="R21" s="4"/>
      <c r="S21" s="4"/>
      <c r="T21" s="66">
        <v>10000</v>
      </c>
      <c r="U21" s="4"/>
      <c r="V21" s="4"/>
      <c r="W21" s="4"/>
      <c r="X21" s="66">
        <v>12697</v>
      </c>
      <c r="Y21" s="3"/>
      <c r="AD21" s="19"/>
    </row>
    <row r="22" spans="1:30" s="18" customFormat="1" ht="24" customHeight="1" x14ac:dyDescent="0.3">
      <c r="A22" s="11">
        <v>16</v>
      </c>
      <c r="B22" s="12" t="s">
        <v>43</v>
      </c>
      <c r="C22" s="13" t="s">
        <v>44</v>
      </c>
      <c r="D22" s="3"/>
      <c r="E22" s="3"/>
      <c r="F22" s="3"/>
      <c r="G22" s="4"/>
      <c r="H22" s="14"/>
      <c r="I22" s="14">
        <v>757</v>
      </c>
      <c r="J22" s="4"/>
      <c r="K22" s="4"/>
      <c r="L22" s="3">
        <v>436</v>
      </c>
      <c r="M22" s="4"/>
      <c r="N22" s="3"/>
      <c r="O22" s="4"/>
      <c r="P22" s="4"/>
      <c r="Q22" s="4"/>
      <c r="R22" s="4"/>
      <c r="S22" s="4"/>
      <c r="T22" s="3"/>
      <c r="U22" s="4"/>
      <c r="V22" s="16"/>
      <c r="W22" s="4"/>
      <c r="X22" s="3"/>
      <c r="Y22" s="3"/>
      <c r="AD22" s="19"/>
    </row>
    <row r="23" spans="1:30" s="20" customFormat="1" ht="36.75" customHeight="1" x14ac:dyDescent="0.3">
      <c r="A23" s="64">
        <v>17</v>
      </c>
      <c r="B23" s="34" t="s">
        <v>54</v>
      </c>
      <c r="C23" s="35" t="s">
        <v>56</v>
      </c>
      <c r="D23" s="36">
        <v>10262</v>
      </c>
      <c r="E23" s="36">
        <v>20146.3</v>
      </c>
      <c r="F23" s="37">
        <v>227.589</v>
      </c>
      <c r="G23" s="38"/>
      <c r="H23" s="39">
        <v>60</v>
      </c>
      <c r="I23" s="40">
        <v>50</v>
      </c>
      <c r="J23" s="36">
        <v>890</v>
      </c>
      <c r="K23" s="38"/>
      <c r="L23" s="38"/>
      <c r="M23" s="38"/>
      <c r="N23" s="41"/>
      <c r="O23" s="38"/>
      <c r="P23" s="38"/>
      <c r="Q23" s="38"/>
      <c r="R23" s="38"/>
      <c r="S23" s="38"/>
      <c r="T23" s="36">
        <v>1130</v>
      </c>
      <c r="U23" s="38"/>
      <c r="V23" s="42"/>
      <c r="W23" s="38"/>
      <c r="X23" s="36">
        <v>1086</v>
      </c>
      <c r="Y23" s="41"/>
      <c r="AD23" s="21"/>
    </row>
    <row r="24" spans="1:30" ht="20.100000000000001" customHeight="1" x14ac:dyDescent="0.3">
      <c r="A24" s="67" t="s">
        <v>41</v>
      </c>
      <c r="B24" s="68"/>
      <c r="C24" s="69"/>
      <c r="D24" s="22">
        <f t="shared" ref="D24:Y24" si="0">SUM(D7:D23)</f>
        <v>1657648</v>
      </c>
      <c r="E24" s="22">
        <f t="shared" si="0"/>
        <v>59975.199999999997</v>
      </c>
      <c r="F24" s="22">
        <f t="shared" si="0"/>
        <v>75748.589000000007</v>
      </c>
      <c r="G24" s="22">
        <f t="shared" si="0"/>
        <v>211371</v>
      </c>
      <c r="H24" s="22">
        <f t="shared" si="0"/>
        <v>102997.48</v>
      </c>
      <c r="I24" s="22">
        <f t="shared" si="0"/>
        <v>47898.1</v>
      </c>
      <c r="J24" s="22">
        <f t="shared" si="0"/>
        <v>20128.349999999999</v>
      </c>
      <c r="K24" s="22">
        <f t="shared" si="0"/>
        <v>604.12</v>
      </c>
      <c r="L24" s="22">
        <f t="shared" si="0"/>
        <v>7353.95</v>
      </c>
      <c r="M24" s="22">
        <f t="shared" si="0"/>
        <v>8.1</v>
      </c>
      <c r="N24" s="22">
        <f t="shared" si="0"/>
        <v>1007.8</v>
      </c>
      <c r="O24" s="22">
        <f t="shared" si="0"/>
        <v>27495.239999999998</v>
      </c>
      <c r="P24" s="22">
        <f t="shared" si="0"/>
        <v>12989.8</v>
      </c>
      <c r="Q24" s="22">
        <f t="shared" si="0"/>
        <v>41.4</v>
      </c>
      <c r="R24" s="22">
        <f t="shared" si="0"/>
        <v>3413</v>
      </c>
      <c r="S24" s="22">
        <f t="shared" si="0"/>
        <v>110</v>
      </c>
      <c r="T24" s="22">
        <f t="shared" si="0"/>
        <v>342406</v>
      </c>
      <c r="U24" s="22">
        <f t="shared" si="0"/>
        <v>13346</v>
      </c>
      <c r="V24" s="22">
        <f t="shared" si="0"/>
        <v>25537</v>
      </c>
      <c r="W24" s="22">
        <f t="shared" si="0"/>
        <v>13453</v>
      </c>
      <c r="X24" s="22">
        <f t="shared" si="0"/>
        <v>426014</v>
      </c>
      <c r="Y24" s="22">
        <f t="shared" si="0"/>
        <v>328504.22499999998</v>
      </c>
      <c r="AD24" s="5"/>
    </row>
    <row r="25" spans="1:30" ht="20.100000000000001" customHeight="1" x14ac:dyDescent="0.3">
      <c r="A25" s="26"/>
      <c r="B25" s="26"/>
      <c r="C25" s="26"/>
      <c r="D25" s="27"/>
      <c r="E25" s="27"/>
      <c r="F25" s="27"/>
      <c r="G25" s="27"/>
      <c r="H25" s="27">
        <v>2</v>
      </c>
      <c r="I25" s="27"/>
      <c r="J25" s="27"/>
      <c r="K25" s="27"/>
      <c r="L25" s="27"/>
      <c r="M25" s="27"/>
      <c r="N25" s="27"/>
      <c r="O25" s="27"/>
      <c r="P25" s="27"/>
      <c r="Q25" s="28"/>
      <c r="R25" s="27"/>
      <c r="S25" s="27"/>
      <c r="T25" s="27"/>
      <c r="U25" s="27"/>
      <c r="V25" s="27"/>
      <c r="W25" s="27"/>
      <c r="X25" s="27"/>
      <c r="Y25" s="27"/>
      <c r="AD25" s="5"/>
    </row>
    <row r="26" spans="1:30" ht="30" customHeight="1" x14ac:dyDescent="0.3">
      <c r="A26" s="43" t="s">
        <v>51</v>
      </c>
      <c r="B26" s="44" t="s">
        <v>62</v>
      </c>
      <c r="C26" s="43"/>
      <c r="D26" s="45"/>
      <c r="E26" s="45"/>
      <c r="F26" s="45"/>
      <c r="G26" s="46"/>
      <c r="H26" s="47">
        <f>+H24+I24+J24</f>
        <v>171023.93</v>
      </c>
      <c r="I26" s="48"/>
      <c r="J26" s="48"/>
      <c r="K26" s="48"/>
      <c r="L26" s="47">
        <f>+K24+L24+M24</f>
        <v>7966.17</v>
      </c>
      <c r="M26" s="49"/>
      <c r="N26" s="49"/>
      <c r="O26" s="50">
        <f>+N24+O24+P24</f>
        <v>41492.839999999997</v>
      </c>
      <c r="P26" s="49"/>
      <c r="Q26" s="50">
        <f>+Q24+R24</f>
        <v>3454.4</v>
      </c>
      <c r="R26" s="49"/>
      <c r="S26" s="49"/>
      <c r="T26" s="50">
        <f>+T24</f>
        <v>342406</v>
      </c>
      <c r="U26" s="45"/>
      <c r="V26" s="51"/>
      <c r="W26" s="45"/>
      <c r="X26" s="45"/>
      <c r="Y26" s="45"/>
      <c r="Z26" s="5"/>
      <c r="AA26" s="5"/>
      <c r="AB26" s="5"/>
      <c r="AC26" s="5"/>
      <c r="AD26" s="5"/>
    </row>
    <row r="27" spans="1:30" ht="30" customHeight="1" x14ac:dyDescent="0.3">
      <c r="A27" s="70"/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5"/>
      <c r="AA27" s="5"/>
      <c r="AB27" s="5"/>
      <c r="AC27" s="5"/>
      <c r="AD27" s="5"/>
    </row>
    <row r="28" spans="1:30" ht="30" customHeight="1" x14ac:dyDescent="0.3">
      <c r="A28" s="6" t="s">
        <v>50</v>
      </c>
      <c r="B28" s="29" t="s">
        <v>57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</row>
    <row r="29" spans="1:30" ht="30" customHeight="1" x14ac:dyDescent="0.3">
      <c r="A29" s="6" t="s">
        <v>51</v>
      </c>
      <c r="D29" s="52">
        <f>D24-D28</f>
        <v>1657648</v>
      </c>
      <c r="E29" s="52">
        <f>E24-E28</f>
        <v>59975.199999999997</v>
      </c>
      <c r="F29" s="52">
        <f t="shared" ref="F29:Y29" si="1">F24-F28</f>
        <v>75748.589000000007</v>
      </c>
      <c r="G29" s="52">
        <f t="shared" si="1"/>
        <v>211371</v>
      </c>
      <c r="H29" s="52">
        <f t="shared" si="1"/>
        <v>102997.48</v>
      </c>
      <c r="I29" s="52">
        <f t="shared" si="1"/>
        <v>47898.1</v>
      </c>
      <c r="J29" s="52">
        <f t="shared" si="1"/>
        <v>20128.349999999999</v>
      </c>
      <c r="K29" s="52">
        <f>K24-K28</f>
        <v>604.12</v>
      </c>
      <c r="L29" s="52">
        <f t="shared" si="1"/>
        <v>7353.95</v>
      </c>
      <c r="M29" s="52">
        <f t="shared" si="1"/>
        <v>8.1</v>
      </c>
      <c r="N29" s="52">
        <f>N24-N28</f>
        <v>1007.8</v>
      </c>
      <c r="O29" s="52">
        <f t="shared" si="1"/>
        <v>27495.239999999998</v>
      </c>
      <c r="P29" s="52">
        <f>P24-P28</f>
        <v>12989.8</v>
      </c>
      <c r="Q29" s="52">
        <f t="shared" si="1"/>
        <v>41.4</v>
      </c>
      <c r="R29" s="52">
        <f t="shared" si="1"/>
        <v>3413</v>
      </c>
      <c r="S29" s="52">
        <f t="shared" si="1"/>
        <v>110</v>
      </c>
      <c r="T29" s="52">
        <f>T24-T28</f>
        <v>342406</v>
      </c>
      <c r="U29" s="52">
        <f t="shared" si="1"/>
        <v>13346</v>
      </c>
      <c r="V29" s="52">
        <f t="shared" si="1"/>
        <v>25537</v>
      </c>
      <c r="W29" s="52">
        <f t="shared" si="1"/>
        <v>13453</v>
      </c>
      <c r="X29" s="52">
        <f t="shared" si="1"/>
        <v>426014</v>
      </c>
      <c r="Y29" s="52">
        <f t="shared" si="1"/>
        <v>328504.22499999998</v>
      </c>
    </row>
    <row r="30" spans="1:30" x14ac:dyDescent="0.3">
      <c r="A30" s="6" t="s">
        <v>52</v>
      </c>
      <c r="H30" s="25"/>
      <c r="L30" s="25"/>
      <c r="O30" s="24"/>
      <c r="P30" s="24"/>
      <c r="Q30" s="24"/>
      <c r="R30" s="24"/>
      <c r="S30" s="24">
        <f t="shared" ref="S30" si="2">+S26-S29</f>
        <v>-110</v>
      </c>
      <c r="T30" s="24"/>
    </row>
    <row r="32" spans="1:30" x14ac:dyDescent="0.3">
      <c r="Q32" s="53">
        <f>Q29+R29</f>
        <v>3454.4</v>
      </c>
    </row>
    <row r="33" spans="8:15" x14ac:dyDescent="0.3">
      <c r="H33" s="25">
        <f>H26-168501</f>
        <v>2522.929999999993</v>
      </c>
      <c r="L33" s="56">
        <f>K29+L29</f>
        <v>7958.07</v>
      </c>
      <c r="O33" s="53">
        <f>O29+P29</f>
        <v>40485.039999999994</v>
      </c>
    </row>
  </sheetData>
  <mergeCells count="16">
    <mergeCell ref="A24:C24"/>
    <mergeCell ref="A27:Y27"/>
    <mergeCell ref="A1:Y1"/>
    <mergeCell ref="A2:Y2"/>
    <mergeCell ref="A3:Y4"/>
    <mergeCell ref="A5:A6"/>
    <mergeCell ref="B5:B6"/>
    <mergeCell ref="C5:C6"/>
    <mergeCell ref="D5:G5"/>
    <mergeCell ref="H5:J5"/>
    <mergeCell ref="K5:M5"/>
    <mergeCell ref="N5:P5"/>
    <mergeCell ref="Q5:S5"/>
    <mergeCell ref="T5:W5"/>
    <mergeCell ref="X5:X6"/>
    <mergeCell ref="Y5:Y6"/>
  </mergeCells>
  <pageMargins left="0.31496062992125984" right="0" top="0.19685039370078741" bottom="0" header="0.31496062992125984" footer="0.31496062992125984"/>
  <pageSetup paperSize="9" scale="68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Phụ Lục</vt:lpstr>
      <vt:lpstr>Sheet1</vt:lpstr>
      <vt:lpstr>Sheet2</vt:lpstr>
      <vt:lpstr>Sheet3</vt:lpstr>
      <vt:lpstr>'Phụ Lục'!Print_Area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CCFSC</dc:creator>
  <cp:lastModifiedBy>CCFSC</cp:lastModifiedBy>
  <cp:lastPrinted>2016-03-18T08:42:28Z</cp:lastPrinted>
  <dcterms:created xsi:type="dcterms:W3CDTF">2016-03-12T11:51:51Z</dcterms:created>
  <dcterms:modified xsi:type="dcterms:W3CDTF">2016-03-20T15:31:01Z</dcterms:modified>
</cp:coreProperties>
</file>